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y Drive\NĂM HỌC 2025-2026\THẢO 2025-2026\ĐỀ KIỂM TRA ĐỊNH KỲ\"/>
    </mc:Choice>
  </mc:AlternateContent>
  <xr:revisionPtr revIDLastSave="0" documentId="13_ncr:1_{78AA13EA-1C89-4112-A8FD-001A0EA979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 trận khtn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" l="1"/>
  <c r="O12" i="1"/>
  <c r="O8" i="1"/>
  <c r="M14" i="1"/>
  <c r="K22" i="1"/>
  <c r="Q11" i="1"/>
  <c r="N21" i="1"/>
  <c r="I21" i="1"/>
  <c r="I22" i="1" s="1"/>
  <c r="G21" i="1"/>
  <c r="G22" i="1" s="1"/>
  <c r="Q18" i="1"/>
  <c r="M18" i="1"/>
  <c r="M19" i="1"/>
  <c r="Q19" i="1" s="1"/>
  <c r="M20" i="1"/>
  <c r="L18" i="1"/>
  <c r="L19" i="1"/>
  <c r="O20" i="1"/>
  <c r="O19" i="1"/>
  <c r="O18" i="1"/>
  <c r="O17" i="1"/>
  <c r="O16" i="1"/>
  <c r="O15" i="1"/>
  <c r="O14" i="1"/>
  <c r="N15" i="1"/>
  <c r="L13" i="1"/>
  <c r="Q13" i="1" s="1"/>
  <c r="M13" i="1"/>
  <c r="O13" i="1"/>
  <c r="N16" i="1"/>
  <c r="O9" i="1" l="1"/>
  <c r="O10" i="1"/>
  <c r="O11" i="1"/>
  <c r="D21" i="1" l="1"/>
  <c r="F21" i="1"/>
  <c r="H21" i="1"/>
  <c r="J21" i="1"/>
  <c r="K21" i="1"/>
  <c r="E21" i="1"/>
  <c r="E22" i="1" s="1"/>
  <c r="P21" i="1"/>
  <c r="L16" i="1"/>
  <c r="Q16" i="1" s="1"/>
  <c r="M16" i="1"/>
  <c r="L17" i="1"/>
  <c r="M17" i="1"/>
  <c r="L12" i="1"/>
  <c r="Q12" i="1" s="1"/>
  <c r="M12" i="1"/>
  <c r="L14" i="1"/>
  <c r="Q14" i="1"/>
  <c r="L8" i="1"/>
  <c r="M8" i="1"/>
  <c r="Q8" i="1" l="1"/>
  <c r="Q17" i="1"/>
  <c r="L10" i="1"/>
  <c r="M10" i="1"/>
  <c r="L11" i="1"/>
  <c r="M11" i="1"/>
  <c r="L15" i="1"/>
  <c r="M15" i="1"/>
  <c r="L20" i="1"/>
  <c r="M9" i="1"/>
  <c r="L9" i="1"/>
  <c r="Q9" i="1" s="1"/>
  <c r="Q15" i="1" l="1"/>
  <c r="L21" i="1"/>
  <c r="Q10" i="1"/>
  <c r="M21" i="1"/>
  <c r="Q20" i="1"/>
  <c r="Q21" i="1" l="1"/>
  <c r="J22" i="1"/>
  <c r="H22" i="1"/>
  <c r="F22" i="1"/>
  <c r="L22" i="1" l="1"/>
  <c r="O21" i="1" l="1"/>
</calcChain>
</file>

<file path=xl/sharedStrings.xml><?xml version="1.0" encoding="utf-8"?>
<sst xmlns="http://schemas.openxmlformats.org/spreadsheetml/2006/main" count="61" uniqueCount="48">
  <si>
    <t>Mạch nội dung</t>
  </si>
  <si>
    <t>Chủ đề</t>
  </si>
  <si>
    <t>Nội dung/đơn vị kiến thức</t>
  </si>
  <si>
    <t>Số 
tiết</t>
  </si>
  <si>
    <t>Mức độ đánh giá</t>
  </si>
  <si>
    <t>Tổng số câu/ý</t>
  </si>
  <si>
    <t>% Điểm</t>
  </si>
  <si>
    <t>Phân bổ Điểm số</t>
  </si>
  <si>
    <r>
      <t xml:space="preserve">Điểm
</t>
    </r>
    <r>
      <rPr>
        <i/>
        <sz val="8"/>
        <color theme="1"/>
        <rFont val="Times New Roman"/>
        <family val="1"/>
      </rPr>
      <t>(làm tròn)</t>
    </r>
  </si>
  <si>
    <t>Nhận biết</t>
  </si>
  <si>
    <t>Thông hiểu</t>
  </si>
  <si>
    <t>Vận dụng</t>
  </si>
  <si>
    <t>Vận dụng
 cao</t>
  </si>
  <si>
    <t>TN</t>
  </si>
  <si>
    <t>TL</t>
  </si>
  <si>
    <t>Vật lí</t>
  </si>
  <si>
    <t>Phần kiến thức nửa đầu học kỳ 1</t>
  </si>
  <si>
    <t>Hóa học</t>
  </si>
  <si>
    <t>Sinh học</t>
  </si>
  <si>
    <t>Tổng câu/ý</t>
  </si>
  <si>
    <t>Tổng điểm</t>
  </si>
  <si>
    <t>% điểm số</t>
  </si>
  <si>
    <t>Câu TN</t>
  </si>
  <si>
    <t>Phần chung</t>
  </si>
  <si>
    <t>Phương pháp và kĩ năng họctập môn KHTN</t>
  </si>
  <si>
    <t>Trao đổi chất và chuyển hóa năng lượng ở sinh vật</t>
  </si>
  <si>
    <t>Bài 4. Sơ lược về bảng tuần hoàn các nguyên tố hóa học</t>
  </si>
  <si>
    <t>Bài 28. Trao đổi khí ở sinh vật</t>
  </si>
  <si>
    <t>Bài 29. Vai trò của nước và chất dinh dưỡng đối với sinh vật</t>
  </si>
  <si>
    <t>Bài 30. Trao đổi nước và chất dinh dưỡng ở thực vật</t>
  </si>
  <si>
    <t>MA TRẬN ĐỀ KIỂM TRA, ĐÁNH GIÁ CUỐI HỌC KÌ I
KHOA HỌC TỰ NHIÊN 7</t>
  </si>
  <si>
    <t>UBND XÃ BẮC QUANG</t>
  </si>
  <si>
    <t>TRƯỜNG THCS NGUYỄN HUỆ</t>
  </si>
  <si>
    <t>Tốc độ</t>
  </si>
  <si>
    <t>Bài 8. Tốc độ chuyển động</t>
  </si>
  <si>
    <t>Bài 9. Đo tốc độ</t>
  </si>
  <si>
    <t>Bài 11. Thảo luận về ảnh hưởng của tốc độ trong an toàn giao thông</t>
  </si>
  <si>
    <t>Bài 10. Đồ thị quãng đường - thời gian</t>
  </si>
  <si>
    <t>Hoá học</t>
  </si>
  <si>
    <t>Sơ lược về bảng tuần hoàn các nguyên tố hoá học</t>
  </si>
  <si>
    <t>Bài 31. Trao đổi nước và chất dinh dưỡng ở động vật</t>
  </si>
  <si>
    <t>Nguyên tử. Sơ lược về bảng tuần hoàn các nguyên tố hóa học</t>
  </si>
  <si>
    <t>4 điểm</t>
  </si>
  <si>
    <t>3 điểm</t>
  </si>
  <si>
    <t>2 điểm</t>
  </si>
  <si>
    <t>1 điểm</t>
  </si>
  <si>
    <t xml:space="preserve">- Thời điểm kiểm tra: Kiểm tra cuối học kì 1 khi học xong các nội dung: 
+ Phần Vật lý: Bài 11. Thảo luận về ảnh hưởng của tốc độ trong an toàn giao thông.
+ Phần Hoá học: Bài 4. Sơ lược về bảng tuần hoàn các nguyên tố hóa học.
+ Phần Sinh học: Bài 32. Thực hành chứng minh thân vận chuyển nước và lá thoát hơi nước
- Thời gian làm bài: 90 phút.
- Hình thức kiểm tra:Kết hợp giữa trắc nghiệm và tự luận (tỉ lệ 50% trắc nghiệm, 50% tự luận).
- Cấu trúc:
- Mức độ đề: 40% Nhận biết; 30% Thông hiểu; 20% Vận dụng; 10% Vận dụng cao.
- Phần trắc nghiệm: 5,0 điểm, gồm 20 câu hỏi (ở mức độ Nhận biết: 16 câu, Thông hiểu: 4 câu)
- Phần tự luận:  5,0 điểm (Thông hiểu: 2 điểm;  Vận dụng: 2,0 điểm;  Vận dụng cao: 1,0 điểm
</t>
  </si>
  <si>
    <t>Bài 32. Thực hành chứng minh thân vận chuyển nước và lá thoát hơi nước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</si>
</sst>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i/>
      <sz val="8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sz val="11"/>
      <color rgb="FF000000"/>
      <name val="Times New Roman"/>
      <family val="1"/>
    </font>
    <font>
      <sz val="8"/>
      <name val="Aptos Narrow"/>
      <family val="2"/>
      <scheme val="minor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3" fillId="2" borderId="5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2" fontId="0" fillId="0" borderId="0" xfId="0" applyNumberFormat="1"/>
    <xf numFmtId="0" fontId="8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2" fontId="8" fillId="10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8" fillId="2" borderId="0" xfId="0" applyNumberFormat="1" applyFont="1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vertical="center" wrapText="1"/>
    </xf>
    <xf numFmtId="2" fontId="8" fillId="10" borderId="5" xfId="0" applyNumberFormat="1" applyFont="1" applyFill="1" applyBorder="1" applyAlignment="1">
      <alignment vertical="center"/>
    </xf>
    <xf numFmtId="2" fontId="8" fillId="5" borderId="5" xfId="0" applyNumberFormat="1" applyFont="1" applyFill="1" applyBorder="1" applyAlignment="1">
      <alignment vertical="center"/>
    </xf>
    <xf numFmtId="0" fontId="16" fillId="10" borderId="5" xfId="0" applyFont="1" applyFill="1" applyBorder="1" applyAlignment="1">
      <alignment wrapText="1"/>
    </xf>
    <xf numFmtId="0" fontId="16" fillId="4" borderId="5" xfId="0" applyFont="1" applyFill="1" applyBorder="1" applyAlignment="1">
      <alignment wrapText="1"/>
    </xf>
    <xf numFmtId="0" fontId="7" fillId="3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8" fillId="5" borderId="5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9" borderId="0" xfId="0" applyFill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19" fillId="0" borderId="0" xfId="0" quotePrefix="1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2" fontId="8" fillId="5" borderId="6" xfId="0" applyNumberFormat="1" applyFont="1" applyFill="1" applyBorder="1" applyAlignment="1">
      <alignment horizontal="center" vertical="center" wrapText="1"/>
    </xf>
    <xf numFmtId="2" fontId="8" fillId="4" borderId="5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10" zoomScale="80" zoomScaleNormal="80" workbookViewId="0">
      <selection activeCell="T14" sqref="T14"/>
    </sheetView>
  </sheetViews>
  <sheetFormatPr defaultRowHeight="14"/>
  <cols>
    <col min="1" max="1" width="7.5" customWidth="1"/>
    <col min="2" max="2" width="24.25" customWidth="1"/>
    <col min="3" max="3" width="30.4140625" customWidth="1"/>
    <col min="4" max="4" width="4.75" customWidth="1"/>
    <col min="5" max="5" width="5.4140625" customWidth="1"/>
    <col min="6" max="13" width="4.75" customWidth="1"/>
    <col min="14" max="14" width="7.4140625" customWidth="1"/>
    <col min="15" max="15" width="5.4140625" customWidth="1"/>
    <col min="16" max="16" width="7" customWidth="1"/>
    <col min="17" max="17" width="6.75" customWidth="1"/>
  </cols>
  <sheetData>
    <row r="1" spans="1:20" ht="15.5">
      <c r="A1" s="45" t="s">
        <v>31</v>
      </c>
      <c r="B1" s="45"/>
    </row>
    <row r="2" spans="1:20" ht="15">
      <c r="A2" s="46" t="s">
        <v>32</v>
      </c>
      <c r="B2" s="46"/>
    </row>
    <row r="3" spans="1:20" ht="37.5" customHeight="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20" ht="203.25" customHeight="1">
      <c r="A4" s="54" t="s">
        <v>46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38"/>
      <c r="T4" s="13"/>
    </row>
    <row r="5" spans="1:20" ht="15" customHeight="1">
      <c r="A5" s="56" t="s">
        <v>0</v>
      </c>
      <c r="B5" s="56" t="s">
        <v>1</v>
      </c>
      <c r="C5" s="56" t="s">
        <v>2</v>
      </c>
      <c r="D5" s="59" t="s">
        <v>3</v>
      </c>
      <c r="E5" s="62" t="s">
        <v>4</v>
      </c>
      <c r="F5" s="63"/>
      <c r="G5" s="63"/>
      <c r="H5" s="63"/>
      <c r="I5" s="63"/>
      <c r="J5" s="63"/>
      <c r="K5" s="64"/>
      <c r="L5" s="65" t="s">
        <v>5</v>
      </c>
      <c r="M5" s="65"/>
      <c r="N5" s="66" t="s">
        <v>6</v>
      </c>
      <c r="O5" s="56" t="s">
        <v>7</v>
      </c>
      <c r="P5" s="56" t="s">
        <v>8</v>
      </c>
      <c r="Q5" s="23"/>
    </row>
    <row r="6" spans="1:20" ht="23.25" customHeight="1">
      <c r="A6" s="57"/>
      <c r="B6" s="57"/>
      <c r="C6" s="57"/>
      <c r="D6" s="60"/>
      <c r="E6" s="1" t="s">
        <v>9</v>
      </c>
      <c r="F6" s="62" t="s">
        <v>10</v>
      </c>
      <c r="G6" s="64"/>
      <c r="H6" s="62" t="s">
        <v>11</v>
      </c>
      <c r="I6" s="64"/>
      <c r="J6" s="62" t="s">
        <v>12</v>
      </c>
      <c r="K6" s="64"/>
      <c r="L6" s="65"/>
      <c r="M6" s="65"/>
      <c r="N6" s="66"/>
      <c r="O6" s="57"/>
      <c r="P6" s="57"/>
      <c r="Q6" s="23"/>
    </row>
    <row r="7" spans="1:20" ht="15" customHeight="1">
      <c r="A7" s="58"/>
      <c r="B7" s="58"/>
      <c r="C7" s="58"/>
      <c r="D7" s="61"/>
      <c r="E7" s="2" t="s">
        <v>13</v>
      </c>
      <c r="F7" s="2" t="s">
        <v>13</v>
      </c>
      <c r="G7" s="2" t="s">
        <v>14</v>
      </c>
      <c r="H7" s="2" t="s">
        <v>13</v>
      </c>
      <c r="I7" s="2" t="s">
        <v>14</v>
      </c>
      <c r="J7" s="2" t="s">
        <v>13</v>
      </c>
      <c r="K7" s="2" t="s">
        <v>14</v>
      </c>
      <c r="L7" s="2" t="s">
        <v>13</v>
      </c>
      <c r="M7" s="2" t="s">
        <v>14</v>
      </c>
      <c r="N7" s="66"/>
      <c r="O7" s="58"/>
      <c r="P7" s="58"/>
      <c r="Q7" s="23"/>
    </row>
    <row r="8" spans="1:20" ht="28">
      <c r="A8" s="25" t="s">
        <v>23</v>
      </c>
      <c r="B8" s="21" t="s">
        <v>24</v>
      </c>
      <c r="C8" s="35" t="s">
        <v>16</v>
      </c>
      <c r="D8" s="3">
        <v>6</v>
      </c>
      <c r="E8" s="3">
        <v>2</v>
      </c>
      <c r="F8" s="3"/>
      <c r="G8" s="4"/>
      <c r="H8" s="3"/>
      <c r="I8" s="4"/>
      <c r="J8" s="3"/>
      <c r="K8" s="3"/>
      <c r="L8" s="3">
        <f>E8+F8+H8+J8</f>
        <v>2</v>
      </c>
      <c r="M8" s="3">
        <f>G8+I8+K8</f>
        <v>0</v>
      </c>
      <c r="N8" s="87">
        <v>2.5</v>
      </c>
      <c r="O8" s="5">
        <f>(D8/29)*N8</f>
        <v>0.51724137931034486</v>
      </c>
      <c r="P8" s="29">
        <v>0.5</v>
      </c>
      <c r="Q8" s="24">
        <f>L8*0.25+M8*0.5</f>
        <v>0.5</v>
      </c>
    </row>
    <row r="9" spans="1:20" ht="25.5" customHeight="1">
      <c r="A9" s="25" t="s">
        <v>15</v>
      </c>
      <c r="B9" s="21" t="s">
        <v>34</v>
      </c>
      <c r="C9" s="35" t="s">
        <v>16</v>
      </c>
      <c r="D9" s="3">
        <v>2</v>
      </c>
      <c r="E9" s="3">
        <v>1</v>
      </c>
      <c r="F9" s="3"/>
      <c r="G9" s="4"/>
      <c r="H9" s="3"/>
      <c r="I9" s="4"/>
      <c r="J9" s="3"/>
      <c r="K9" s="3"/>
      <c r="L9" s="3">
        <f>E9+F9+H9+J9</f>
        <v>1</v>
      </c>
      <c r="M9" s="3">
        <f>G9+I9+K9</f>
        <v>0</v>
      </c>
      <c r="N9" s="88"/>
      <c r="O9" s="5">
        <f>(D9/29)*N8</f>
        <v>0.17241379310344829</v>
      </c>
      <c r="P9" s="29">
        <v>0.25</v>
      </c>
      <c r="Q9" s="24">
        <f t="shared" ref="Q9:Q20" si="0">L9*0.25+M9*0.5</f>
        <v>0.25</v>
      </c>
    </row>
    <row r="10" spans="1:20" ht="26">
      <c r="A10" s="25" t="s">
        <v>17</v>
      </c>
      <c r="B10" s="21" t="s">
        <v>41</v>
      </c>
      <c r="C10" s="35" t="s">
        <v>16</v>
      </c>
      <c r="D10" s="20">
        <v>5</v>
      </c>
      <c r="E10" s="3">
        <v>2</v>
      </c>
      <c r="F10" s="3"/>
      <c r="G10" s="4"/>
      <c r="H10" s="3"/>
      <c r="I10" s="4"/>
      <c r="J10" s="3"/>
      <c r="K10" s="3"/>
      <c r="L10" s="3">
        <f t="shared" ref="L10:L20" si="1">E10+F10+H10+J10</f>
        <v>2</v>
      </c>
      <c r="M10" s="3">
        <f t="shared" ref="M10:M15" si="2">G10+I10+K10</f>
        <v>0</v>
      </c>
      <c r="N10" s="88"/>
      <c r="O10" s="5">
        <f>(D10/29)*N8</f>
        <v>0.43103448275862072</v>
      </c>
      <c r="P10" s="29">
        <v>0.5</v>
      </c>
      <c r="Q10" s="24">
        <f t="shared" si="0"/>
        <v>0.5</v>
      </c>
    </row>
    <row r="11" spans="1:20" ht="30" customHeight="1">
      <c r="A11" s="25" t="s">
        <v>18</v>
      </c>
      <c r="B11" s="22" t="s">
        <v>25</v>
      </c>
      <c r="C11" s="35" t="s">
        <v>16</v>
      </c>
      <c r="D11" s="3">
        <v>16</v>
      </c>
      <c r="E11" s="3">
        <v>1</v>
      </c>
      <c r="F11" s="3"/>
      <c r="G11" s="20"/>
      <c r="H11" s="3"/>
      <c r="I11" s="20">
        <v>1</v>
      </c>
      <c r="J11" s="3"/>
      <c r="K11" s="3"/>
      <c r="L11" s="3">
        <f t="shared" si="1"/>
        <v>1</v>
      </c>
      <c r="M11" s="3">
        <f t="shared" si="2"/>
        <v>1</v>
      </c>
      <c r="N11" s="89"/>
      <c r="O11" s="5">
        <f>(D11/29)*N8</f>
        <v>1.3793103448275863</v>
      </c>
      <c r="P11" s="29">
        <v>1.25</v>
      </c>
      <c r="Q11" s="24">
        <f>L11*0.25+M11*1</f>
        <v>1.25</v>
      </c>
    </row>
    <row r="12" spans="1:20" ht="26.25" customHeight="1">
      <c r="A12" s="68" t="s">
        <v>15</v>
      </c>
      <c r="B12" s="70" t="s">
        <v>33</v>
      </c>
      <c r="C12" s="39" t="s">
        <v>35</v>
      </c>
      <c r="D12" s="27">
        <v>3</v>
      </c>
      <c r="E12" s="8"/>
      <c r="F12" s="8">
        <v>2</v>
      </c>
      <c r="G12" s="9"/>
      <c r="H12" s="8"/>
      <c r="I12" s="9"/>
      <c r="J12" s="8"/>
      <c r="K12" s="9"/>
      <c r="L12" s="8">
        <f t="shared" ref="L12:L14" si="3">E12+F12+H12+J12</f>
        <v>2</v>
      </c>
      <c r="M12" s="8">
        <f t="shared" ref="M12:M14" si="4">G12+I12+K12</f>
        <v>0</v>
      </c>
      <c r="N12" s="75">
        <f>((D12+D13+D14)/D21*7.5)</f>
        <v>2.109375</v>
      </c>
      <c r="O12" s="8">
        <f>(D12*N12)/9</f>
        <v>0.703125</v>
      </c>
      <c r="P12" s="32">
        <v>0.5</v>
      </c>
      <c r="Q12" s="24">
        <f>L12*0.25+M12*0.5</f>
        <v>0.5</v>
      </c>
    </row>
    <row r="13" spans="1:20" ht="26.25" customHeight="1">
      <c r="A13" s="68"/>
      <c r="B13" s="70"/>
      <c r="C13" s="39" t="s">
        <v>37</v>
      </c>
      <c r="D13" s="27">
        <v>2</v>
      </c>
      <c r="E13" s="8"/>
      <c r="F13" s="8">
        <v>2</v>
      </c>
      <c r="G13" s="9"/>
      <c r="H13" s="8"/>
      <c r="I13" s="9"/>
      <c r="J13" s="8"/>
      <c r="K13" s="9"/>
      <c r="L13" s="8">
        <f>E13+F13+H13+J13</f>
        <v>2</v>
      </c>
      <c r="M13" s="8">
        <f t="shared" si="4"/>
        <v>0</v>
      </c>
      <c r="N13" s="75"/>
      <c r="O13" s="8">
        <f>(D13*N12)/9</f>
        <v>0.46875</v>
      </c>
      <c r="P13" s="32">
        <v>0.5</v>
      </c>
      <c r="Q13" s="24">
        <f>L13*0.25+M13*0.5</f>
        <v>0.5</v>
      </c>
    </row>
    <row r="14" spans="1:20" ht="31.5" customHeight="1">
      <c r="A14" s="68"/>
      <c r="B14" s="71"/>
      <c r="C14" s="40" t="s">
        <v>36</v>
      </c>
      <c r="D14" s="27">
        <v>4</v>
      </c>
      <c r="E14" s="8"/>
      <c r="F14" s="8"/>
      <c r="G14" s="9"/>
      <c r="H14" s="8"/>
      <c r="I14" s="42"/>
      <c r="J14" s="8"/>
      <c r="K14" s="42">
        <v>1</v>
      </c>
      <c r="L14" s="8">
        <f t="shared" si="3"/>
        <v>0</v>
      </c>
      <c r="M14" s="8">
        <f t="shared" si="4"/>
        <v>1</v>
      </c>
      <c r="N14" s="75"/>
      <c r="O14" s="8">
        <f>(D14*N12)/9</f>
        <v>0.9375</v>
      </c>
      <c r="P14" s="32">
        <v>1</v>
      </c>
      <c r="Q14" s="24">
        <f>L14*0.25+M14*1</f>
        <v>1</v>
      </c>
    </row>
    <row r="15" spans="1:20" ht="30" customHeight="1">
      <c r="A15" s="41" t="s">
        <v>38</v>
      </c>
      <c r="B15" s="37" t="s">
        <v>39</v>
      </c>
      <c r="C15" s="33" t="s">
        <v>26</v>
      </c>
      <c r="D15" s="28">
        <v>7</v>
      </c>
      <c r="E15" s="17">
        <v>2</v>
      </c>
      <c r="F15" s="17"/>
      <c r="G15" s="44">
        <v>1</v>
      </c>
      <c r="H15" s="17"/>
      <c r="I15" s="18"/>
      <c r="J15" s="17"/>
      <c r="K15" s="17"/>
      <c r="L15" s="17">
        <f t="shared" si="1"/>
        <v>2</v>
      </c>
      <c r="M15" s="17">
        <f t="shared" si="2"/>
        <v>1</v>
      </c>
      <c r="N15" s="19">
        <f>(D15/D21)*7.5</f>
        <v>1.640625</v>
      </c>
      <c r="O15" s="19">
        <f>(D15*N15)/7</f>
        <v>1.640625</v>
      </c>
      <c r="P15" s="31">
        <v>1.5</v>
      </c>
      <c r="Q15" s="24">
        <f>L15*0.25+M15*1</f>
        <v>1.5</v>
      </c>
    </row>
    <row r="16" spans="1:20" ht="15" customHeight="1">
      <c r="A16" s="69" t="s">
        <v>18</v>
      </c>
      <c r="B16" s="72" t="s">
        <v>25</v>
      </c>
      <c r="C16" s="34" t="s">
        <v>27</v>
      </c>
      <c r="D16" s="26">
        <v>3</v>
      </c>
      <c r="E16" s="6">
        <v>3</v>
      </c>
      <c r="F16" s="6"/>
      <c r="G16" s="7"/>
      <c r="H16" s="6"/>
      <c r="I16" s="7"/>
      <c r="J16" s="6"/>
      <c r="K16" s="7"/>
      <c r="L16" s="6">
        <f t="shared" ref="L16:L19" si="5">E16+F16+H16+J16</f>
        <v>3</v>
      </c>
      <c r="M16" s="6">
        <f t="shared" ref="M16:M20" si="6">G16+I16+K16</f>
        <v>0</v>
      </c>
      <c r="N16" s="76">
        <f>((D16+D17+D18+D19+D20)/D21*7.5)</f>
        <v>3.75</v>
      </c>
      <c r="O16" s="6">
        <f>(D16*N16)/16</f>
        <v>0.703125</v>
      </c>
      <c r="P16" s="30">
        <v>0.75</v>
      </c>
      <c r="Q16" s="24">
        <f>L16*0.25+M16*1</f>
        <v>0.75</v>
      </c>
    </row>
    <row r="17" spans="1:17" ht="28">
      <c r="A17" s="69"/>
      <c r="B17" s="73"/>
      <c r="C17" s="34" t="s">
        <v>28</v>
      </c>
      <c r="D17" s="26">
        <v>3</v>
      </c>
      <c r="E17" s="6">
        <v>3</v>
      </c>
      <c r="F17" s="6"/>
      <c r="G17" s="7"/>
      <c r="H17" s="6"/>
      <c r="I17" s="6"/>
      <c r="J17" s="6"/>
      <c r="K17" s="7"/>
      <c r="L17" s="6">
        <f t="shared" si="5"/>
        <v>3</v>
      </c>
      <c r="M17" s="6">
        <f t="shared" si="6"/>
        <v>0</v>
      </c>
      <c r="N17" s="76"/>
      <c r="O17" s="6">
        <f>(D17*N16)/16</f>
        <v>0.703125</v>
      </c>
      <c r="P17" s="30">
        <v>0.75</v>
      </c>
      <c r="Q17" s="24">
        <f t="shared" si="0"/>
        <v>0.75</v>
      </c>
    </row>
    <row r="18" spans="1:17" ht="28">
      <c r="A18" s="69"/>
      <c r="B18" s="73"/>
      <c r="C18" s="34" t="s">
        <v>29</v>
      </c>
      <c r="D18" s="26">
        <v>4</v>
      </c>
      <c r="E18" s="6"/>
      <c r="F18" s="6"/>
      <c r="G18" s="43">
        <v>1</v>
      </c>
      <c r="H18" s="6"/>
      <c r="I18" s="6"/>
      <c r="J18" s="6"/>
      <c r="K18" s="7"/>
      <c r="L18" s="6">
        <f t="shared" si="5"/>
        <v>0</v>
      </c>
      <c r="M18" s="6">
        <f t="shared" si="6"/>
        <v>1</v>
      </c>
      <c r="N18" s="76"/>
      <c r="O18" s="6">
        <f>(D18*N16)/16</f>
        <v>0.9375</v>
      </c>
      <c r="P18" s="30">
        <v>1</v>
      </c>
      <c r="Q18" s="24">
        <f>L18*0.25+M18*1</f>
        <v>1</v>
      </c>
    </row>
    <row r="19" spans="1:17" ht="28">
      <c r="A19" s="69"/>
      <c r="B19" s="73"/>
      <c r="C19" s="34" t="s">
        <v>40</v>
      </c>
      <c r="D19" s="26">
        <v>4</v>
      </c>
      <c r="E19" s="6"/>
      <c r="F19" s="6"/>
      <c r="G19" s="43"/>
      <c r="H19" s="6"/>
      <c r="I19" s="6">
        <v>1</v>
      </c>
      <c r="J19" s="6"/>
      <c r="K19" s="7"/>
      <c r="L19" s="6">
        <f t="shared" si="5"/>
        <v>0</v>
      </c>
      <c r="M19" s="6">
        <f t="shared" si="6"/>
        <v>1</v>
      </c>
      <c r="N19" s="76"/>
      <c r="O19" s="6">
        <f>(D19*N16)/16</f>
        <v>0.9375</v>
      </c>
      <c r="P19" s="30">
        <v>1</v>
      </c>
      <c r="Q19" s="24">
        <f>L19*0.25+M19*1</f>
        <v>1</v>
      </c>
    </row>
    <row r="20" spans="1:17" ht="28">
      <c r="A20" s="69"/>
      <c r="B20" s="74"/>
      <c r="C20" s="34" t="s">
        <v>47</v>
      </c>
      <c r="D20" s="26">
        <v>2</v>
      </c>
      <c r="E20" s="6">
        <v>2</v>
      </c>
      <c r="F20" s="6"/>
      <c r="G20" s="7"/>
      <c r="H20" s="6"/>
      <c r="I20" s="6"/>
      <c r="J20" s="6"/>
      <c r="K20" s="7"/>
      <c r="L20" s="6">
        <f t="shared" si="1"/>
        <v>2</v>
      </c>
      <c r="M20" s="6">
        <f t="shared" si="6"/>
        <v>0</v>
      </c>
      <c r="N20" s="76"/>
      <c r="O20" s="6">
        <f>(D20*N16)/16</f>
        <v>0.46875</v>
      </c>
      <c r="P20" s="30">
        <v>0.5</v>
      </c>
      <c r="Q20" s="24">
        <f t="shared" si="0"/>
        <v>0.5</v>
      </c>
    </row>
    <row r="21" spans="1:17" s="12" customFormat="1" ht="15" customHeight="1">
      <c r="A21" s="50" t="s">
        <v>19</v>
      </c>
      <c r="B21" s="51"/>
      <c r="C21" s="52"/>
      <c r="D21" s="10">
        <f>SUM(D12:D20)</f>
        <v>32</v>
      </c>
      <c r="E21" s="36">
        <f t="shared" ref="E21:M21" si="7">SUM(E8:E20)</f>
        <v>16</v>
      </c>
      <c r="F21" s="36">
        <f t="shared" si="7"/>
        <v>4</v>
      </c>
      <c r="G21" s="36">
        <f>SUM(G8:G20)</f>
        <v>2</v>
      </c>
      <c r="H21" s="36">
        <f t="shared" si="7"/>
        <v>0</v>
      </c>
      <c r="I21" s="36">
        <f>SUM(I8:I20)</f>
        <v>2</v>
      </c>
      <c r="J21" s="36">
        <f t="shared" si="7"/>
        <v>0</v>
      </c>
      <c r="K21" s="36">
        <f t="shared" si="7"/>
        <v>1</v>
      </c>
      <c r="L21" s="11">
        <f t="shared" si="7"/>
        <v>20</v>
      </c>
      <c r="M21" s="11">
        <f t="shared" si="7"/>
        <v>5</v>
      </c>
      <c r="N21" s="84">
        <f>N8+N12+N15+N16</f>
        <v>10</v>
      </c>
      <c r="O21" s="81">
        <f>SUM(O8:O20)</f>
        <v>10</v>
      </c>
      <c r="P21" s="77">
        <f>SUM(P8:P20)</f>
        <v>10</v>
      </c>
      <c r="Q21" s="67">
        <f>SUM(Q8:Q20)</f>
        <v>10</v>
      </c>
    </row>
    <row r="22" spans="1:17" s="13" customFormat="1" ht="15" customHeight="1">
      <c r="A22" s="78" t="s">
        <v>20</v>
      </c>
      <c r="B22" s="78"/>
      <c r="C22" s="78"/>
      <c r="D22" s="78"/>
      <c r="E22" s="2">
        <f>E21*0.25</f>
        <v>4</v>
      </c>
      <c r="F22" s="2">
        <f t="shared" ref="F22" si="8">F21*0.25</f>
        <v>1</v>
      </c>
      <c r="G22" s="2">
        <f>G21*1</f>
        <v>2</v>
      </c>
      <c r="H22" s="2">
        <f>H21*0.25</f>
        <v>0</v>
      </c>
      <c r="I22" s="2">
        <f>I21*1</f>
        <v>2</v>
      </c>
      <c r="J22" s="2">
        <f>J21*0.25</f>
        <v>0</v>
      </c>
      <c r="K22" s="2">
        <f>K21*1</f>
        <v>1</v>
      </c>
      <c r="L22" s="79">
        <f>L21+M21</f>
        <v>25</v>
      </c>
      <c r="M22" s="79"/>
      <c r="N22" s="85"/>
      <c r="O22" s="82"/>
      <c r="P22" s="77"/>
      <c r="Q22" s="67"/>
    </row>
    <row r="23" spans="1:17" s="13" customFormat="1" ht="22.5" customHeight="1">
      <c r="A23" s="80" t="s">
        <v>21</v>
      </c>
      <c r="B23" s="80"/>
      <c r="C23" s="80"/>
      <c r="D23" s="80"/>
      <c r="E23" s="14" t="s">
        <v>42</v>
      </c>
      <c r="F23" s="47" t="s">
        <v>43</v>
      </c>
      <c r="G23" s="47"/>
      <c r="H23" s="47" t="s">
        <v>44</v>
      </c>
      <c r="I23" s="47"/>
      <c r="J23" s="47" t="s">
        <v>45</v>
      </c>
      <c r="K23" s="47"/>
      <c r="L23" s="79"/>
      <c r="M23" s="79"/>
      <c r="N23" s="86"/>
      <c r="O23" s="83"/>
      <c r="P23" s="77"/>
      <c r="Q23" s="67"/>
    </row>
    <row r="25" spans="1:17">
      <c r="B25" s="48" t="s">
        <v>22</v>
      </c>
      <c r="C25" s="48"/>
      <c r="E25" s="15">
        <v>16</v>
      </c>
      <c r="F25" s="49">
        <v>4</v>
      </c>
      <c r="G25" s="49"/>
      <c r="O25" s="16"/>
    </row>
  </sheetData>
  <mergeCells count="36">
    <mergeCell ref="P5:P7"/>
    <mergeCell ref="N8:N11"/>
    <mergeCell ref="F6:G6"/>
    <mergeCell ref="H6:I6"/>
    <mergeCell ref="J6:K6"/>
    <mergeCell ref="Q21:Q23"/>
    <mergeCell ref="A12:A14"/>
    <mergeCell ref="A16:A20"/>
    <mergeCell ref="B12:B14"/>
    <mergeCell ref="B16:B20"/>
    <mergeCell ref="N12:N14"/>
    <mergeCell ref="N16:N20"/>
    <mergeCell ref="P21:P23"/>
    <mergeCell ref="A22:D22"/>
    <mergeCell ref="L22:M23"/>
    <mergeCell ref="A23:D23"/>
    <mergeCell ref="F23:G23"/>
    <mergeCell ref="H23:I23"/>
    <mergeCell ref="O21:O23"/>
    <mergeCell ref="N21:N23"/>
    <mergeCell ref="A1:B1"/>
    <mergeCell ref="A2:B2"/>
    <mergeCell ref="J23:K23"/>
    <mergeCell ref="B25:C25"/>
    <mergeCell ref="F25:G25"/>
    <mergeCell ref="A21:C21"/>
    <mergeCell ref="A3:O3"/>
    <mergeCell ref="A4:N4"/>
    <mergeCell ref="A5:A7"/>
    <mergeCell ref="B5:B7"/>
    <mergeCell ref="C5:C7"/>
    <mergeCell ref="D5:D7"/>
    <mergeCell ref="E5:K5"/>
    <mergeCell ref="L5:M6"/>
    <mergeCell ref="O5:O7"/>
    <mergeCell ref="N5:N7"/>
  </mergeCells>
  <phoneticPr fontId="17" type="noConversion"/>
  <pageMargins left="0.11811023622047245" right="0.11811023622047245" top="0.35433070866141736" bottom="0.35433070866141736" header="0.31496062992125984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 trận khtn7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b4459</dc:creator>
  <cp:lastModifiedBy>DELL</cp:lastModifiedBy>
  <cp:lastPrinted>2025-12-14T02:14:29Z</cp:lastPrinted>
  <dcterms:created xsi:type="dcterms:W3CDTF">2024-08-14T09:35:56Z</dcterms:created>
  <dcterms:modified xsi:type="dcterms:W3CDTF">2026-03-11T07:33:40Z</dcterms:modified>
</cp:coreProperties>
</file>