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NĂM HỌC 2025-2026\THẢO 2025-2026\ĐỀ KIỂM TRA ĐỊNH KỲ\"/>
    </mc:Choice>
  </mc:AlternateContent>
  <xr:revisionPtr revIDLastSave="0" documentId="13_ncr:1_{98C5144A-857E-47E8-971B-77F342F712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 trận khtn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1" l="1"/>
  <c r="Q12" i="1"/>
  <c r="Q13" i="1"/>
  <c r="M10" i="1"/>
  <c r="Q10" i="1" s="1"/>
  <c r="Q11" i="1"/>
  <c r="M18" i="1"/>
  <c r="L18" i="1"/>
  <c r="M13" i="1"/>
  <c r="M11" i="1"/>
  <c r="M9" i="1"/>
  <c r="Q9" i="1" s="1"/>
  <c r="M8" i="1"/>
  <c r="L13" i="1"/>
  <c r="L12" i="1"/>
  <c r="L11" i="1"/>
  <c r="L10" i="1"/>
  <c r="L9" i="1"/>
  <c r="L8" i="1"/>
  <c r="N14" i="1"/>
  <c r="O19" i="1" s="1"/>
  <c r="N12" i="1"/>
  <c r="O13" i="1" s="1"/>
  <c r="N8" i="1"/>
  <c r="O11" i="1" s="1"/>
  <c r="O8" i="1"/>
  <c r="O14" i="1" l="1"/>
  <c r="O17" i="1"/>
  <c r="O16" i="1"/>
  <c r="O15" i="1"/>
  <c r="O18" i="1"/>
  <c r="N20" i="1"/>
  <c r="O12" i="1"/>
  <c r="O9" i="1"/>
  <c r="O10" i="1"/>
  <c r="D20" i="1"/>
  <c r="I20" i="1"/>
  <c r="I21" i="1" s="1"/>
  <c r="G20" i="1"/>
  <c r="G21" i="1" s="1"/>
  <c r="M16" i="1"/>
  <c r="M17" i="1"/>
  <c r="M19" i="1"/>
  <c r="L16" i="1"/>
  <c r="L17" i="1"/>
  <c r="Q17" i="1" l="1"/>
  <c r="Q16" i="1"/>
  <c r="F20" i="1"/>
  <c r="H20" i="1"/>
  <c r="J20" i="1"/>
  <c r="K20" i="1"/>
  <c r="K21" i="1" s="1"/>
  <c r="E20" i="1"/>
  <c r="E21" i="1" s="1"/>
  <c r="P20" i="1"/>
  <c r="L14" i="1"/>
  <c r="Q14" i="1" s="1"/>
  <c r="M14" i="1"/>
  <c r="L15" i="1"/>
  <c r="Q15" i="1" s="1"/>
  <c r="M15" i="1"/>
  <c r="Q8" i="1"/>
  <c r="M12" i="1" l="1"/>
  <c r="L19" i="1"/>
  <c r="Q19" i="1" s="1"/>
  <c r="L20" i="1" l="1"/>
  <c r="M20" i="1"/>
  <c r="Q20" i="1" l="1"/>
  <c r="J21" i="1"/>
  <c r="H21" i="1"/>
  <c r="F21" i="1"/>
  <c r="L21" i="1" l="1"/>
  <c r="O20" i="1" l="1"/>
</calcChain>
</file>

<file path=xl/sharedStrings.xml><?xml version="1.0" encoding="utf-8"?>
<sst xmlns="http://schemas.openxmlformats.org/spreadsheetml/2006/main" count="54" uniqueCount="47">
  <si>
    <t>Mạch nội dung</t>
  </si>
  <si>
    <t>Chủ đề</t>
  </si>
  <si>
    <t>Nội dung/đơn vị kiến thức</t>
  </si>
  <si>
    <t>Số 
tiết</t>
  </si>
  <si>
    <t>Mức độ đánh giá</t>
  </si>
  <si>
    <t>Tổng số câu/ý</t>
  </si>
  <si>
    <t>% Điểm</t>
  </si>
  <si>
    <t>Phân bổ Điểm số</t>
  </si>
  <si>
    <r>
      <t xml:space="preserve">Điểm
</t>
    </r>
    <r>
      <rPr>
        <i/>
        <sz val="8"/>
        <color theme="1"/>
        <rFont val="Times New Roman"/>
        <family val="1"/>
      </rPr>
      <t>(làm tròn)</t>
    </r>
  </si>
  <si>
    <t>Nhận biết</t>
  </si>
  <si>
    <t>Thông hiểu</t>
  </si>
  <si>
    <t>Vận dụng</t>
  </si>
  <si>
    <t>Vận dụng
 cao</t>
  </si>
  <si>
    <t>TN</t>
  </si>
  <si>
    <t>TL</t>
  </si>
  <si>
    <t>Vật lí</t>
  </si>
  <si>
    <t>Sinh học</t>
  </si>
  <si>
    <t>Tổng câu/ý</t>
  </si>
  <si>
    <t>Tổng điểm</t>
  </si>
  <si>
    <t>% điểm số</t>
  </si>
  <si>
    <t>Câu TN</t>
  </si>
  <si>
    <t>UBND XÃ BẮC QUANG</t>
  </si>
  <si>
    <t>TRƯỜNG THCS NGUYỄN HUỆ</t>
  </si>
  <si>
    <t>Hoá học</t>
  </si>
  <si>
    <t>4 điểm</t>
  </si>
  <si>
    <t>3 điểm</t>
  </si>
  <si>
    <t>2 điểm</t>
  </si>
  <si>
    <t>1 điểm</t>
  </si>
  <si>
    <t xml:space="preserve">- Thời điểm kiểm tra: Kiểm tra vào tuần 27 khi học xong các nội dung: 
+ Phần Vật lý: Bài 12, bài 13, bài 14, bài 15.
+ Phần Hoá học: Bài 5, bài 6
+ Phần Sinh học: Bài 33, bài 34, bài 35, bài 36, bài 37, bài 38.
- Thời gian làm bài: 90 phút.
- Hình thức kiểm tra:Kết hợp giữa trắc nghiệm và tự luận (tỉ lệ 50% trắc nghiệm, 50% tự luận).
- Cấu trúc:
- Mức độ đề: 40% Nhận biết; 30% Thông hiểu; 20% Vận dụng; 10% Vận dụng cao.
- Phần trắc nghiệm: 5,0 điểm, gồm 20 câu hỏi (ở mức độ Nhận biết: 16 câu, Thông hiểu: 4 câu)
- Phần tự luận:  5,0 điểm (Thông hiểu: 2 điểm;  Vận dụng: 2,0 điểm;  Vận dụng cao: 1,0 điểm
</t>
  </si>
  <si>
    <t>Phân tử, liên kết hoá học</t>
  </si>
  <si>
    <t xml:space="preserve">Cảm ứng ở sinh vật </t>
  </si>
  <si>
    <t>Âm thanh</t>
  </si>
  <si>
    <t>Bài 12. Sóng âm</t>
  </si>
  <si>
    <t>Bài 13. Độ to và độ cao của âm</t>
  </si>
  <si>
    <t>Bài 14. Phản xạ âm, chống ô nhiễm tiếng ồn</t>
  </si>
  <si>
    <t>Ánh sáng</t>
  </si>
  <si>
    <t>Bài 15. Năng lượng ánh sáng. Tia sáng, vùng tối</t>
  </si>
  <si>
    <t>Bài 5. Phân tử - Đơn chất - Hợp chất</t>
  </si>
  <si>
    <t>Bài 6. Giới thiệu về liên kết hoá học</t>
  </si>
  <si>
    <t>Bài 33. Cảm ứng ở sinh vật và tập tính ở động vật</t>
  </si>
  <si>
    <t>Bài 34. Vận dụng hiện tượng cảm ứng ở sinh vật vào thực tiễn</t>
  </si>
  <si>
    <t>Bài 35. Thực hành: Cảm ứng ở sinh vật</t>
  </si>
  <si>
    <t>Sinh trưởng và phát triển ở sinh vật</t>
  </si>
  <si>
    <t>Bài 36. Khái quát về sinh trưởng và phát triển ở sinh vật</t>
  </si>
  <si>
    <t>Bài 37. Ứng dụng sinh trưởng và phát triển ở sinh vật vào thực tiễn</t>
  </si>
  <si>
    <t>Bài 38. Thực hành: Quan sát, mô tả sự sinh trưởng và phát triển ở một số sinh vật</t>
  </si>
  <si>
    <t>MA TRẬN ĐỀ KIỂM TRA, ĐÁNH GIÁ GIỮA HỌC KÌ II NĂM HỌC 2025-2026
KHOA HỌC TỰ NHIÊN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</si>
</sst>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ptos Display"/>
      <family val="1"/>
      <scheme val="major"/>
    </font>
    <font>
      <sz val="11"/>
      <color rgb="FF000000"/>
      <name val="Times New Roman"/>
      <family val="1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2" fillId="2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2" fontId="0" fillId="0" borderId="0" xfId="0" applyNumberFormat="1"/>
    <xf numFmtId="0" fontId="7" fillId="9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2" fontId="7" fillId="9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2" fontId="7" fillId="9" borderId="5" xfId="0" applyNumberFormat="1" applyFont="1" applyFill="1" applyBorder="1" applyAlignment="1">
      <alignment vertical="center"/>
    </xf>
    <xf numFmtId="2" fontId="7" fillId="4" borderId="5" xfId="0" applyNumberFormat="1" applyFont="1" applyFill="1" applyBorder="1" applyAlignment="1">
      <alignment vertical="center"/>
    </xf>
    <xf numFmtId="0" fontId="14" fillId="3" borderId="5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8" borderId="0" xfId="0" applyFill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7" fillId="0" borderId="0" xfId="0" quotePrefix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/>
    </xf>
    <xf numFmtId="2" fontId="7" fillId="9" borderId="7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12" zoomScale="90" zoomScaleNormal="90" workbookViewId="0">
      <selection activeCell="T18" sqref="T18"/>
    </sheetView>
  </sheetViews>
  <sheetFormatPr defaultRowHeight="14"/>
  <cols>
    <col min="1" max="1" width="7.5" customWidth="1"/>
    <col min="2" max="2" width="24.25" customWidth="1"/>
    <col min="3" max="3" width="30.4140625" customWidth="1"/>
    <col min="4" max="4" width="4.75" customWidth="1"/>
    <col min="5" max="5" width="5.4140625" customWidth="1"/>
    <col min="6" max="13" width="4.75" customWidth="1"/>
    <col min="14" max="14" width="7.4140625" customWidth="1"/>
    <col min="15" max="15" width="5.4140625" customWidth="1"/>
    <col min="16" max="16" width="7" customWidth="1"/>
    <col min="17" max="17" width="6.75" customWidth="1"/>
  </cols>
  <sheetData>
    <row r="1" spans="1:20" ht="15.5">
      <c r="A1" s="33" t="s">
        <v>21</v>
      </c>
      <c r="B1" s="33"/>
    </row>
    <row r="2" spans="1:20" ht="15">
      <c r="A2" s="34" t="s">
        <v>22</v>
      </c>
      <c r="B2" s="34"/>
    </row>
    <row r="3" spans="1:20" ht="37.5" customHeight="1">
      <c r="A3" s="41" t="s">
        <v>46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20" ht="203.25" customHeight="1">
      <c r="A4" s="42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27"/>
      <c r="T4" s="10"/>
    </row>
    <row r="5" spans="1:20" ht="15" customHeight="1">
      <c r="A5" s="44" t="s">
        <v>0</v>
      </c>
      <c r="B5" s="44" t="s">
        <v>1</v>
      </c>
      <c r="C5" s="44" t="s">
        <v>2</v>
      </c>
      <c r="D5" s="47" t="s">
        <v>3</v>
      </c>
      <c r="E5" s="50" t="s">
        <v>4</v>
      </c>
      <c r="F5" s="51"/>
      <c r="G5" s="51"/>
      <c r="H5" s="51"/>
      <c r="I5" s="51"/>
      <c r="J5" s="51"/>
      <c r="K5" s="52"/>
      <c r="L5" s="53" t="s">
        <v>5</v>
      </c>
      <c r="M5" s="53"/>
      <c r="N5" s="54" t="s">
        <v>6</v>
      </c>
      <c r="O5" s="44" t="s">
        <v>7</v>
      </c>
      <c r="P5" s="44" t="s">
        <v>8</v>
      </c>
      <c r="Q5" s="17"/>
    </row>
    <row r="6" spans="1:20" ht="29" customHeight="1">
      <c r="A6" s="45"/>
      <c r="B6" s="45"/>
      <c r="C6" s="45"/>
      <c r="D6" s="48"/>
      <c r="E6" s="1" t="s">
        <v>9</v>
      </c>
      <c r="F6" s="50" t="s">
        <v>10</v>
      </c>
      <c r="G6" s="52"/>
      <c r="H6" s="50" t="s">
        <v>11</v>
      </c>
      <c r="I6" s="52"/>
      <c r="J6" s="50" t="s">
        <v>12</v>
      </c>
      <c r="K6" s="52"/>
      <c r="L6" s="53"/>
      <c r="M6" s="53"/>
      <c r="N6" s="54"/>
      <c r="O6" s="45"/>
      <c r="P6" s="45"/>
      <c r="Q6" s="17"/>
    </row>
    <row r="7" spans="1:20" ht="15" customHeight="1">
      <c r="A7" s="46"/>
      <c r="B7" s="46"/>
      <c r="C7" s="46"/>
      <c r="D7" s="49"/>
      <c r="E7" s="2" t="s">
        <v>13</v>
      </c>
      <c r="F7" s="2" t="s">
        <v>13</v>
      </c>
      <c r="G7" s="2" t="s">
        <v>14</v>
      </c>
      <c r="H7" s="2" t="s">
        <v>13</v>
      </c>
      <c r="I7" s="2" t="s">
        <v>14</v>
      </c>
      <c r="J7" s="2" t="s">
        <v>13</v>
      </c>
      <c r="K7" s="2" t="s">
        <v>14</v>
      </c>
      <c r="L7" s="2" t="s">
        <v>13</v>
      </c>
      <c r="M7" s="2" t="s">
        <v>14</v>
      </c>
      <c r="N7" s="54"/>
      <c r="O7" s="46"/>
      <c r="P7" s="46"/>
      <c r="Q7" s="17"/>
    </row>
    <row r="8" spans="1:20" ht="26.25" customHeight="1">
      <c r="A8" s="79" t="s">
        <v>15</v>
      </c>
      <c r="B8" s="71" t="s">
        <v>31</v>
      </c>
      <c r="C8" s="28" t="s">
        <v>32</v>
      </c>
      <c r="D8" s="20">
        <v>3</v>
      </c>
      <c r="E8" s="5">
        <v>2</v>
      </c>
      <c r="F8" s="5">
        <v>2</v>
      </c>
      <c r="G8" s="6"/>
      <c r="H8" s="5"/>
      <c r="I8" s="6"/>
      <c r="J8" s="5"/>
      <c r="K8" s="6"/>
      <c r="L8" s="5">
        <f>E8+F8+H8+J8</f>
        <v>4</v>
      </c>
      <c r="M8" s="5">
        <f>G8+I8+K8</f>
        <v>0</v>
      </c>
      <c r="N8" s="57">
        <f>((D8+D9+D10+D11)/D20*10)</f>
        <v>4.0625</v>
      </c>
      <c r="O8" s="5">
        <f>(D8*N8)/13</f>
        <v>0.9375</v>
      </c>
      <c r="P8" s="24">
        <v>1</v>
      </c>
      <c r="Q8" s="18">
        <f>L8*0.25+M8*0.5</f>
        <v>1</v>
      </c>
    </row>
    <row r="9" spans="1:20" ht="26.25" customHeight="1">
      <c r="A9" s="79"/>
      <c r="B9" s="70"/>
      <c r="C9" s="28" t="s">
        <v>33</v>
      </c>
      <c r="D9" s="20">
        <v>3</v>
      </c>
      <c r="E9" s="5">
        <v>2</v>
      </c>
      <c r="F9" s="5">
        <v>2</v>
      </c>
      <c r="G9" s="6"/>
      <c r="H9" s="5"/>
      <c r="I9" s="6"/>
      <c r="J9" s="5"/>
      <c r="K9" s="6"/>
      <c r="L9" s="5">
        <f>E9+F9+H9+J9</f>
        <v>4</v>
      </c>
      <c r="M9" s="5">
        <f t="shared" ref="M9:M10" si="0">G9+I9+K9</f>
        <v>0</v>
      </c>
      <c r="N9" s="57"/>
      <c r="O9" s="5">
        <f>(D9*N8)/13</f>
        <v>0.9375</v>
      </c>
      <c r="P9" s="24">
        <v>1</v>
      </c>
      <c r="Q9" s="18">
        <f>L9*0.25+M9*0.5</f>
        <v>1</v>
      </c>
    </row>
    <row r="10" spans="1:20" ht="29" customHeight="1">
      <c r="A10" s="79"/>
      <c r="B10" s="72"/>
      <c r="C10" s="29" t="s">
        <v>34</v>
      </c>
      <c r="D10" s="20">
        <v>4</v>
      </c>
      <c r="E10" s="5"/>
      <c r="F10" s="5"/>
      <c r="G10" s="6"/>
      <c r="H10" s="5"/>
      <c r="I10" s="30"/>
      <c r="J10" s="5"/>
      <c r="K10" s="30">
        <v>1</v>
      </c>
      <c r="L10" s="5">
        <f>E10+F10+H10+J10</f>
        <v>0</v>
      </c>
      <c r="M10" s="5">
        <f>G10+I10+K10</f>
        <v>1</v>
      </c>
      <c r="N10" s="57"/>
      <c r="O10" s="5">
        <f>(D10*N8)/13</f>
        <v>1.25</v>
      </c>
      <c r="P10" s="24">
        <v>1</v>
      </c>
      <c r="Q10" s="18">
        <f>L10*0.25+M10*1</f>
        <v>1</v>
      </c>
    </row>
    <row r="11" spans="1:20" ht="31.5" customHeight="1">
      <c r="A11" s="79"/>
      <c r="B11" s="69" t="s">
        <v>35</v>
      </c>
      <c r="C11" s="29" t="s">
        <v>36</v>
      </c>
      <c r="D11" s="20">
        <v>3</v>
      </c>
      <c r="E11" s="5"/>
      <c r="F11" s="5"/>
      <c r="G11" s="30">
        <v>1</v>
      </c>
      <c r="H11" s="5"/>
      <c r="I11" s="6"/>
      <c r="J11" s="5"/>
      <c r="K11" s="6"/>
      <c r="L11" s="5">
        <f>E11+F11+H11+J11</f>
        <v>0</v>
      </c>
      <c r="M11" s="5">
        <f>G11+I11+K11</f>
        <v>1</v>
      </c>
      <c r="N11" s="57"/>
      <c r="O11" s="5">
        <f>(D11*N8)/13</f>
        <v>0.9375</v>
      </c>
      <c r="P11" s="24">
        <v>1</v>
      </c>
      <c r="Q11" s="18">
        <f>L11*0.25+M11*1</f>
        <v>1</v>
      </c>
    </row>
    <row r="12" spans="1:20" ht="30" customHeight="1">
      <c r="A12" s="77" t="s">
        <v>23</v>
      </c>
      <c r="B12" s="75" t="s">
        <v>29</v>
      </c>
      <c r="C12" s="73" t="s">
        <v>37</v>
      </c>
      <c r="D12" s="21">
        <v>4</v>
      </c>
      <c r="E12" s="14">
        <v>1</v>
      </c>
      <c r="F12" s="14"/>
      <c r="G12" s="32"/>
      <c r="H12" s="14"/>
      <c r="I12" s="32">
        <v>1</v>
      </c>
      <c r="J12" s="14"/>
      <c r="K12" s="14"/>
      <c r="L12" s="32">
        <f>E12+F12+H12+J12</f>
        <v>1</v>
      </c>
      <c r="M12" s="14">
        <f t="shared" ref="M12:M13" si="1">G12+I12+K12</f>
        <v>1</v>
      </c>
      <c r="N12" s="86">
        <f>((D12+D13))/D20*10</f>
        <v>2.5</v>
      </c>
      <c r="O12" s="16">
        <f>(D12*N12)/8</f>
        <v>1.25</v>
      </c>
      <c r="P12" s="23">
        <v>1.25</v>
      </c>
      <c r="Q12" s="18">
        <f>L12*0.25+M12*1</f>
        <v>1.25</v>
      </c>
    </row>
    <row r="13" spans="1:20" ht="30" customHeight="1">
      <c r="A13" s="78"/>
      <c r="B13" s="76"/>
      <c r="C13" s="74" t="s">
        <v>38</v>
      </c>
      <c r="D13" s="21">
        <v>4</v>
      </c>
      <c r="E13" s="14">
        <v>1</v>
      </c>
      <c r="F13" s="14"/>
      <c r="G13" s="32">
        <v>1</v>
      </c>
      <c r="H13" s="14"/>
      <c r="I13" s="15"/>
      <c r="J13" s="14"/>
      <c r="K13" s="14"/>
      <c r="L13" s="14">
        <f>E13+F13+H13+J13</f>
        <v>1</v>
      </c>
      <c r="M13" s="14">
        <f t="shared" si="1"/>
        <v>1</v>
      </c>
      <c r="N13" s="87"/>
      <c r="O13" s="16">
        <f>(D13*N12)/8</f>
        <v>1.25</v>
      </c>
      <c r="P13" s="23">
        <v>1.25</v>
      </c>
      <c r="Q13" s="18">
        <f>L13*0.25+M13*1</f>
        <v>1.25</v>
      </c>
    </row>
    <row r="14" spans="1:20" ht="29.5" customHeight="1">
      <c r="A14" s="56" t="s">
        <v>16</v>
      </c>
      <c r="B14" s="83" t="s">
        <v>30</v>
      </c>
      <c r="C14" s="82" t="s">
        <v>39</v>
      </c>
      <c r="D14" s="19">
        <v>1</v>
      </c>
      <c r="E14" s="3">
        <v>1</v>
      </c>
      <c r="F14" s="3"/>
      <c r="G14" s="4"/>
      <c r="H14" s="3"/>
      <c r="I14" s="4"/>
      <c r="J14" s="3"/>
      <c r="K14" s="4"/>
      <c r="L14" s="3">
        <f t="shared" ref="L14:L18" si="2">E14+F14+H14+J14</f>
        <v>1</v>
      </c>
      <c r="M14" s="3">
        <f t="shared" ref="M14:M19" si="3">G14+I14+K14</f>
        <v>0</v>
      </c>
      <c r="N14" s="58">
        <f>((D14+D15+D16+D17+D18+D19)/D20*10)</f>
        <v>3.4375</v>
      </c>
      <c r="O14" s="3">
        <f>(D14*N14)/11</f>
        <v>0.3125</v>
      </c>
      <c r="P14" s="22">
        <v>0.25</v>
      </c>
      <c r="Q14" s="18">
        <f>L14*0.25+M14*0.5</f>
        <v>0.25</v>
      </c>
    </row>
    <row r="15" spans="1:20" ht="28">
      <c r="A15" s="56"/>
      <c r="B15" s="84"/>
      <c r="C15" s="25" t="s">
        <v>40</v>
      </c>
      <c r="D15" s="19">
        <v>2</v>
      </c>
      <c r="E15" s="3">
        <v>3</v>
      </c>
      <c r="F15" s="3"/>
      <c r="G15" s="4"/>
      <c r="H15" s="3"/>
      <c r="I15" s="3"/>
      <c r="J15" s="3"/>
      <c r="K15" s="4"/>
      <c r="L15" s="3">
        <f t="shared" si="2"/>
        <v>3</v>
      </c>
      <c r="M15" s="3">
        <f t="shared" si="3"/>
        <v>0</v>
      </c>
      <c r="N15" s="58"/>
      <c r="O15" s="3">
        <f>(D15*N14)/11</f>
        <v>0.625</v>
      </c>
      <c r="P15" s="22">
        <v>0.75</v>
      </c>
      <c r="Q15" s="18">
        <f>L15*0.25+M15*0.5</f>
        <v>0.75</v>
      </c>
    </row>
    <row r="16" spans="1:20" ht="21" customHeight="1">
      <c r="A16" s="56"/>
      <c r="B16" s="85"/>
      <c r="C16" s="82" t="s">
        <v>41</v>
      </c>
      <c r="D16" s="19">
        <v>1</v>
      </c>
      <c r="E16" s="3">
        <v>2</v>
      </c>
      <c r="F16" s="3"/>
      <c r="G16" s="31"/>
      <c r="H16" s="3"/>
      <c r="I16" s="3"/>
      <c r="J16" s="3"/>
      <c r="K16" s="4"/>
      <c r="L16" s="3">
        <f t="shared" si="2"/>
        <v>2</v>
      </c>
      <c r="M16" s="3">
        <f t="shared" si="3"/>
        <v>0</v>
      </c>
      <c r="N16" s="58"/>
      <c r="O16" s="3">
        <f>(D16*N14)/11</f>
        <v>0.3125</v>
      </c>
      <c r="P16" s="22">
        <v>0.5</v>
      </c>
      <c r="Q16" s="18">
        <f>L16*0.25+M16*0.5</f>
        <v>0.5</v>
      </c>
    </row>
    <row r="17" spans="1:17" ht="28">
      <c r="A17" s="56"/>
      <c r="B17" s="80" t="s">
        <v>42</v>
      </c>
      <c r="C17" s="25" t="s">
        <v>43</v>
      </c>
      <c r="D17" s="19">
        <v>2</v>
      </c>
      <c r="E17" s="3">
        <v>2</v>
      </c>
      <c r="F17" s="3"/>
      <c r="G17" s="31"/>
      <c r="H17" s="3"/>
      <c r="I17" s="3"/>
      <c r="J17" s="3"/>
      <c r="K17" s="4"/>
      <c r="L17" s="3">
        <f t="shared" si="2"/>
        <v>2</v>
      </c>
      <c r="M17" s="3">
        <f t="shared" si="3"/>
        <v>0</v>
      </c>
      <c r="N17" s="58"/>
      <c r="O17" s="3">
        <f>(D17*N14)/11</f>
        <v>0.625</v>
      </c>
      <c r="P17" s="22">
        <v>0.5</v>
      </c>
      <c r="Q17" s="18">
        <f>L17*0.25+M17*0.5</f>
        <v>0.5</v>
      </c>
    </row>
    <row r="18" spans="1:17" ht="28">
      <c r="A18" s="56"/>
      <c r="B18" s="80"/>
      <c r="C18" s="25" t="s">
        <v>44</v>
      </c>
      <c r="D18" s="19">
        <v>3</v>
      </c>
      <c r="E18" s="3"/>
      <c r="F18" s="3"/>
      <c r="G18" s="31"/>
      <c r="H18" s="3"/>
      <c r="I18" s="3">
        <v>1</v>
      </c>
      <c r="J18" s="3"/>
      <c r="K18" s="4"/>
      <c r="L18" s="3">
        <f t="shared" si="2"/>
        <v>0</v>
      </c>
      <c r="M18" s="3">
        <f t="shared" si="3"/>
        <v>1</v>
      </c>
      <c r="N18" s="58"/>
      <c r="O18" s="3">
        <f>(D18*N14)/11</f>
        <v>0.9375</v>
      </c>
      <c r="P18" s="88">
        <v>1</v>
      </c>
      <c r="Q18" s="18">
        <f>L18*0.25+M18*1</f>
        <v>1</v>
      </c>
    </row>
    <row r="19" spans="1:17" ht="42">
      <c r="A19" s="56"/>
      <c r="B19" s="81"/>
      <c r="C19" s="25" t="s">
        <v>45</v>
      </c>
      <c r="D19" s="19">
        <v>2</v>
      </c>
      <c r="E19" s="3">
        <v>2</v>
      </c>
      <c r="F19" s="3"/>
      <c r="G19" s="4"/>
      <c r="H19" s="3"/>
      <c r="I19" s="3"/>
      <c r="J19" s="3"/>
      <c r="K19" s="4"/>
      <c r="L19" s="3">
        <f t="shared" ref="L12:L19" si="4">E19+F19+H19+J19</f>
        <v>2</v>
      </c>
      <c r="M19" s="3">
        <f t="shared" si="3"/>
        <v>0</v>
      </c>
      <c r="N19" s="58"/>
      <c r="O19" s="3">
        <f>(D19*N14)/11</f>
        <v>0.625</v>
      </c>
      <c r="P19" s="22">
        <v>0.5</v>
      </c>
      <c r="Q19" s="18">
        <f>L19*0.25+M19*0.5</f>
        <v>0.5</v>
      </c>
    </row>
    <row r="20" spans="1:17" s="9" customFormat="1" ht="15" customHeight="1">
      <c r="A20" s="38" t="s">
        <v>17</v>
      </c>
      <c r="B20" s="39"/>
      <c r="C20" s="40"/>
      <c r="D20" s="7">
        <f>SUM(D8:D19)</f>
        <v>32</v>
      </c>
      <c r="E20" s="26">
        <f>SUM(E8:E19)</f>
        <v>16</v>
      </c>
      <c r="F20" s="26">
        <f>SUM(F8:F19)</f>
        <v>4</v>
      </c>
      <c r="G20" s="26">
        <f>SUM(G8:G19)</f>
        <v>2</v>
      </c>
      <c r="H20" s="26">
        <f>SUM(H8:H19)</f>
        <v>0</v>
      </c>
      <c r="I20" s="26">
        <f>SUM(I8:I19)</f>
        <v>2</v>
      </c>
      <c r="J20" s="26">
        <f>SUM(J8:J19)</f>
        <v>0</v>
      </c>
      <c r="K20" s="26">
        <f>SUM(K8:K19)</f>
        <v>1</v>
      </c>
      <c r="L20" s="8">
        <f>SUM(L8:L19)</f>
        <v>20</v>
      </c>
      <c r="M20" s="8">
        <f>SUM(M8:M19)</f>
        <v>5</v>
      </c>
      <c r="N20" s="66">
        <f>N8+N12+N14</f>
        <v>10</v>
      </c>
      <c r="O20" s="63">
        <f>SUM(O8:O19)</f>
        <v>10</v>
      </c>
      <c r="P20" s="59">
        <f>SUM(P8:P19)</f>
        <v>10</v>
      </c>
      <c r="Q20" s="55">
        <f>SUM(Q8:Q19)</f>
        <v>10</v>
      </c>
    </row>
    <row r="21" spans="1:17" s="10" customFormat="1" ht="15" customHeight="1">
      <c r="A21" s="60" t="s">
        <v>18</v>
      </c>
      <c r="B21" s="60"/>
      <c r="C21" s="60"/>
      <c r="D21" s="60"/>
      <c r="E21" s="2">
        <f>E20*0.25</f>
        <v>4</v>
      </c>
      <c r="F21" s="2">
        <f t="shared" ref="F21" si="5">F20*0.25</f>
        <v>1</v>
      </c>
      <c r="G21" s="2">
        <f>G20*1</f>
        <v>2</v>
      </c>
      <c r="H21" s="2">
        <f>H20*0.25</f>
        <v>0</v>
      </c>
      <c r="I21" s="2">
        <f>I20*1</f>
        <v>2</v>
      </c>
      <c r="J21" s="2">
        <f>J20*0.25</f>
        <v>0</v>
      </c>
      <c r="K21" s="2">
        <f>K20*1</f>
        <v>1</v>
      </c>
      <c r="L21" s="61">
        <f>L20+M20</f>
        <v>25</v>
      </c>
      <c r="M21" s="61"/>
      <c r="N21" s="67"/>
      <c r="O21" s="64"/>
      <c r="P21" s="59"/>
      <c r="Q21" s="55"/>
    </row>
    <row r="22" spans="1:17" s="10" customFormat="1" ht="22.5" customHeight="1">
      <c r="A22" s="62" t="s">
        <v>19</v>
      </c>
      <c r="B22" s="62"/>
      <c r="C22" s="62"/>
      <c r="D22" s="62"/>
      <c r="E22" s="11" t="s">
        <v>24</v>
      </c>
      <c r="F22" s="35" t="s">
        <v>25</v>
      </c>
      <c r="G22" s="35"/>
      <c r="H22" s="35" t="s">
        <v>26</v>
      </c>
      <c r="I22" s="35"/>
      <c r="J22" s="35" t="s">
        <v>27</v>
      </c>
      <c r="K22" s="35"/>
      <c r="L22" s="61"/>
      <c r="M22" s="61"/>
      <c r="N22" s="68"/>
      <c r="O22" s="65"/>
      <c r="P22" s="59"/>
      <c r="Q22" s="55"/>
    </row>
    <row r="24" spans="1:17">
      <c r="B24" s="36" t="s">
        <v>20</v>
      </c>
      <c r="C24" s="36"/>
      <c r="E24" s="12">
        <v>16</v>
      </c>
      <c r="F24" s="37">
        <v>4</v>
      </c>
      <c r="G24" s="37"/>
      <c r="O24" s="13"/>
    </row>
  </sheetData>
  <mergeCells count="38">
    <mergeCell ref="B12:B13"/>
    <mergeCell ref="A12:A13"/>
    <mergeCell ref="B14:B16"/>
    <mergeCell ref="N12:N13"/>
    <mergeCell ref="P5:P7"/>
    <mergeCell ref="F6:G6"/>
    <mergeCell ref="H6:I6"/>
    <mergeCell ref="J6:K6"/>
    <mergeCell ref="Q20:Q22"/>
    <mergeCell ref="A8:A11"/>
    <mergeCell ref="A14:A19"/>
    <mergeCell ref="N8:N11"/>
    <mergeCell ref="N14:N19"/>
    <mergeCell ref="P20:P22"/>
    <mergeCell ref="A21:D21"/>
    <mergeCell ref="L21:M22"/>
    <mergeCell ref="A22:D22"/>
    <mergeCell ref="F22:G22"/>
    <mergeCell ref="H22:I22"/>
    <mergeCell ref="O20:O22"/>
    <mergeCell ref="N20:N22"/>
    <mergeCell ref="B8:B10"/>
    <mergeCell ref="A1:B1"/>
    <mergeCell ref="A2:B2"/>
    <mergeCell ref="J22:K22"/>
    <mergeCell ref="B24:C24"/>
    <mergeCell ref="F24:G24"/>
    <mergeCell ref="A20:C20"/>
    <mergeCell ref="A3:O3"/>
    <mergeCell ref="A4:N4"/>
    <mergeCell ref="A5:A7"/>
    <mergeCell ref="B5:B7"/>
    <mergeCell ref="C5:C7"/>
    <mergeCell ref="D5:D7"/>
    <mergeCell ref="E5:K5"/>
    <mergeCell ref="L5:M6"/>
    <mergeCell ref="O5:O7"/>
    <mergeCell ref="N5:N7"/>
  </mergeCells>
  <phoneticPr fontId="15" type="noConversion"/>
  <pageMargins left="0.11811023622047245" right="0.11811023622047245" top="0.35433070866141736" bottom="0.35433070866141736" header="0.31496062992125984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trận khtn7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b4459</dc:creator>
  <cp:lastModifiedBy>DELL</cp:lastModifiedBy>
  <cp:lastPrinted>2026-03-11T09:16:44Z</cp:lastPrinted>
  <dcterms:created xsi:type="dcterms:W3CDTF">2024-08-14T09:35:56Z</dcterms:created>
  <dcterms:modified xsi:type="dcterms:W3CDTF">2026-03-11T09:19:43Z</dcterms:modified>
</cp:coreProperties>
</file>